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ОО Комфорт\2014\Лицевые счета\2014 год\"/>
    </mc:Choice>
  </mc:AlternateContent>
  <bookViews>
    <workbookView xWindow="240" yWindow="105" windowWidth="15480" windowHeight="8130"/>
  </bookViews>
  <sheets>
    <sheet name="Лист1" sheetId="1" r:id="rId1"/>
  </sheets>
  <definedNames>
    <definedName name="_xlnm.Print_Area" localSheetId="0">Лист1!$A$1:$O$60</definedName>
  </definedNames>
  <calcPr calcId="152511"/>
  <webPublishing codePage="65001"/>
</workbook>
</file>

<file path=xl/calcChain.xml><?xml version="1.0" encoding="utf-8"?>
<calcChain xmlns="http://schemas.openxmlformats.org/spreadsheetml/2006/main">
  <c r="G54" i="1" l="1"/>
  <c r="N44" i="1"/>
  <c r="H28" i="1"/>
  <c r="H25" i="1" l="1"/>
  <c r="H21" i="1" l="1"/>
  <c r="H20" i="1"/>
  <c r="H19" i="1"/>
  <c r="H18" i="1"/>
  <c r="H17" i="1"/>
  <c r="F12" i="1"/>
  <c r="G12" i="1"/>
  <c r="H12" i="1"/>
  <c r="I12" i="1"/>
  <c r="J12" i="1"/>
  <c r="K12" i="1"/>
  <c r="L12" i="1"/>
  <c r="M12" i="1"/>
  <c r="N12" i="1"/>
  <c r="E12" i="1"/>
  <c r="E14" i="1"/>
  <c r="F9" i="1"/>
  <c r="G9" i="1"/>
  <c r="H9" i="1"/>
  <c r="I9" i="1"/>
  <c r="J9" i="1"/>
  <c r="K9" i="1"/>
  <c r="L9" i="1"/>
  <c r="M9" i="1"/>
  <c r="N9" i="1"/>
  <c r="E9" i="1"/>
  <c r="E15" i="1" s="1"/>
  <c r="H15" i="1"/>
  <c r="H8" i="1"/>
  <c r="G51" i="1" l="1"/>
  <c r="G48" i="1" l="1"/>
  <c r="G45" i="1"/>
  <c r="F25" i="1"/>
  <c r="G25" i="1"/>
  <c r="E25" i="1"/>
  <c r="F21" i="1"/>
  <c r="G21" i="1"/>
  <c r="F20" i="1"/>
  <c r="G20" i="1"/>
  <c r="F19" i="1"/>
  <c r="G19" i="1"/>
  <c r="F18" i="1"/>
  <c r="G18" i="1"/>
  <c r="F17" i="1"/>
  <c r="G17" i="1"/>
  <c r="E19" i="1" l="1"/>
  <c r="E21" i="1" l="1"/>
  <c r="E20" i="1"/>
  <c r="E18" i="1"/>
  <c r="E17" i="1"/>
  <c r="F55" i="1" l="1"/>
  <c r="E56" i="1"/>
  <c r="O28" i="1"/>
  <c r="O8" i="1"/>
  <c r="O10" i="1"/>
  <c r="O11" i="1"/>
  <c r="O16" i="1"/>
  <c r="O19" i="1"/>
  <c r="O23" i="1"/>
  <c r="O24" i="1"/>
  <c r="O26" i="1"/>
  <c r="O27" i="1"/>
  <c r="O29" i="1"/>
  <c r="O7" i="1"/>
  <c r="D30" i="1"/>
  <c r="F30" i="1"/>
  <c r="G30" i="1"/>
  <c r="H30" i="1"/>
  <c r="I30" i="1"/>
  <c r="J30" i="1"/>
  <c r="K30" i="1"/>
  <c r="L30" i="1"/>
  <c r="M30" i="1"/>
  <c r="N30" i="1"/>
  <c r="C30" i="1"/>
  <c r="O25" i="1"/>
  <c r="O22" i="1"/>
  <c r="O21" i="1"/>
  <c r="O20" i="1"/>
  <c r="O18" i="1"/>
  <c r="O17" i="1"/>
  <c r="E30" i="1" l="1"/>
  <c r="O30" i="1" s="1"/>
  <c r="F56" i="1"/>
  <c r="D14" i="1"/>
  <c r="F14" i="1"/>
  <c r="G14" i="1"/>
  <c r="H14" i="1"/>
  <c r="I14" i="1"/>
  <c r="J14" i="1"/>
  <c r="K14" i="1"/>
  <c r="L14" i="1"/>
  <c r="M14" i="1"/>
  <c r="N14" i="1"/>
  <c r="C14" i="1"/>
  <c r="D13" i="1"/>
  <c r="E13" i="1"/>
  <c r="F13" i="1"/>
  <c r="G13" i="1"/>
  <c r="H13" i="1"/>
  <c r="I13" i="1"/>
  <c r="J13" i="1"/>
  <c r="K13" i="1"/>
  <c r="L13" i="1"/>
  <c r="M13" i="1"/>
  <c r="N13" i="1"/>
  <c r="C13" i="1"/>
  <c r="D9" i="1"/>
  <c r="D15" i="1" s="1"/>
  <c r="F15" i="1"/>
  <c r="G15" i="1"/>
  <c r="I15" i="1"/>
  <c r="J15" i="1"/>
  <c r="K15" i="1"/>
  <c r="L15" i="1"/>
  <c r="M15" i="1"/>
  <c r="N15" i="1"/>
  <c r="C9" i="1"/>
  <c r="O13" i="1" l="1"/>
  <c r="O9" i="1"/>
  <c r="E31" i="1"/>
  <c r="O14" i="1"/>
  <c r="D56" i="1"/>
  <c r="G31" i="1" l="1"/>
  <c r="H31" i="1"/>
  <c r="I31" i="1"/>
  <c r="C31" i="1"/>
  <c r="C12" i="1"/>
  <c r="C35" i="1"/>
  <c r="E35" i="1"/>
  <c r="I35" i="1"/>
  <c r="J35" i="1"/>
  <c r="K35" i="1"/>
  <c r="M35" i="1"/>
  <c r="L35" i="1"/>
  <c r="C15" i="1" l="1"/>
  <c r="O15" i="1" s="1"/>
  <c r="O12" i="1"/>
  <c r="D31" i="1"/>
  <c r="K31" i="1"/>
  <c r="F31" i="1"/>
  <c r="N31" i="1"/>
  <c r="M31" i="1"/>
  <c r="L31" i="1"/>
  <c r="J31" i="1"/>
  <c r="O31" i="1" l="1"/>
  <c r="N43" i="1" s="1"/>
</calcChain>
</file>

<file path=xl/comments1.xml><?xml version="1.0" encoding="utf-8"?>
<comments xmlns="http://schemas.openxmlformats.org/spreadsheetml/2006/main">
  <authors>
    <author>Кодряну</author>
    <author>admin</author>
    <author>shadow</author>
  </authors>
  <commentList>
    <comment ref="J23" authorId="0" shapeId="0">
      <text>
        <r>
          <rPr>
            <b/>
            <sz val="8"/>
            <color indexed="81"/>
            <rFont val="Tahoma"/>
            <family val="2"/>
            <charset val="204"/>
          </rPr>
          <t>Кодряну:</t>
        </r>
        <r>
          <rPr>
            <sz val="8"/>
            <color indexed="81"/>
            <rFont val="Tahoma"/>
            <family val="2"/>
            <charset val="204"/>
          </rPr>
          <t xml:space="preserve">
Принтер</t>
        </r>
      </text>
    </comment>
    <comment ref="H26" authorId="1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урны</t>
        </r>
      </text>
    </comment>
    <comment ref="K29" authorId="2" shapeId="0">
      <text>
        <r>
          <rPr>
            <b/>
            <sz val="8"/>
            <color indexed="81"/>
            <rFont val="Tahoma"/>
            <family val="2"/>
            <charset val="204"/>
          </rPr>
          <t>shadow:</t>
        </r>
        <r>
          <rPr>
            <sz val="8"/>
            <color indexed="81"/>
            <rFont val="Tahoma"/>
            <family val="2"/>
            <charset val="204"/>
          </rPr>
          <t xml:space="preserve">
46 квартира Госпошлина
</t>
        </r>
      </text>
    </comment>
  </commentList>
</comments>
</file>

<file path=xl/sharedStrings.xml><?xml version="1.0" encoding="utf-8"?>
<sst xmlns="http://schemas.openxmlformats.org/spreadsheetml/2006/main" count="91" uniqueCount="76">
  <si>
    <t>Адрес</t>
  </si>
  <si>
    <t>Площадь</t>
  </si>
  <si>
    <t>Тариф 100%</t>
  </si>
  <si>
    <t>Санитарное обслуживание</t>
  </si>
  <si>
    <t>ВСЕГО</t>
  </si>
  <si>
    <t>По решению суда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</si>
  <si>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</si>
  <si>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</si>
  <si>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</si>
  <si>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</si>
  <si>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</si>
  <si>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</si>
  <si>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</si>
  <si>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</si>
  <si>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</si>
  <si>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</si>
  <si>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</si>
  <si>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</si>
  <si>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</si>
  <si>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Начисления по капитальному ремонту</t>
  </si>
  <si>
    <t>Списано по кап. рем.</t>
  </si>
  <si>
    <t>На данный момент остаток</t>
  </si>
  <si>
    <t>оплачено</t>
  </si>
  <si>
    <t>задолженность (-),
 переплата (+)</t>
  </si>
  <si>
    <t>Нежилые помещения</t>
  </si>
  <si>
    <t>Начислено</t>
  </si>
  <si>
    <t>начислено</t>
  </si>
  <si>
    <t>Оплачено</t>
  </si>
  <si>
    <t xml:space="preserve">РАСХОДЫ ПО МКД </t>
  </si>
  <si>
    <t>ИТОГО РАСХОДОВ</t>
  </si>
  <si>
    <t>Остаток на Л/СЧ МКД</t>
  </si>
  <si>
    <t>апрель</t>
  </si>
  <si>
    <t>июнь</t>
  </si>
  <si>
    <t>май</t>
  </si>
  <si>
    <t>НАЧИСЛЕНИЕ 2014 год</t>
  </si>
  <si>
    <t>в т.ч . Услуга по управлению ООО "Комфорт" ( 1 руб. с м2)</t>
  </si>
  <si>
    <t>Полезная площадь жилых помещений</t>
  </si>
  <si>
    <t>в т.ч. Вознаграждение председателю дома (2 руб. с м2)</t>
  </si>
  <si>
    <t>1. Услуга по управлению ( 3руб. м2)</t>
  </si>
  <si>
    <t>2. Техническое обслуживание ( 2 руб. с  м2)</t>
  </si>
  <si>
    <t>3. Услуги по начислению и сбору  платежей( 4,4%)</t>
  </si>
  <si>
    <t>4. Санитарное содержание мест общего пользования 
( 2 руб. с м2)</t>
  </si>
  <si>
    <t>5. Механизированная уборка придомовой 
территории(1800 руб/час.,)</t>
  </si>
  <si>
    <t>6. Очистка кровли</t>
  </si>
  <si>
    <t>7. АВР( 1,22 с м2 - диспетчерская)</t>
  </si>
  <si>
    <t>8. Материалы</t>
  </si>
  <si>
    <t>9. Инвентарь</t>
  </si>
  <si>
    <t>10 Текущий ремонт</t>
  </si>
  <si>
    <t>Текущий ремонт 2014 год</t>
  </si>
  <si>
    <t>Остаток денежных средств 2014 год</t>
  </si>
  <si>
    <t xml:space="preserve">март </t>
  </si>
  <si>
    <t>Наименование</t>
  </si>
  <si>
    <t>Месяц</t>
  </si>
  <si>
    <t>Стоимость 
работы</t>
  </si>
  <si>
    <t>Стоимость 
материалов</t>
  </si>
  <si>
    <t>Сумма</t>
  </si>
  <si>
    <t>ИТОГО</t>
  </si>
  <si>
    <t xml:space="preserve">Изготовление информационных досок </t>
  </si>
  <si>
    <t>Директор ООО "Комфорт"                                                        И.А. Кодряну</t>
  </si>
  <si>
    <t>ул.  Гагарина 26</t>
  </si>
  <si>
    <t>Оплачено по кап ремонту</t>
  </si>
  <si>
    <t>Окраска фасада, бордюрного камня</t>
  </si>
  <si>
    <t>Освещение подвала</t>
  </si>
  <si>
    <t>Установка светильников ТКС</t>
  </si>
  <si>
    <t>Прочистка канализационного колодца</t>
  </si>
  <si>
    <t>прочистка канализационного лежака м/у 2 и 3 под</t>
  </si>
  <si>
    <t>Установка деревянной крышки на колодец</t>
  </si>
  <si>
    <t>Замена ламп накаливания (6 шт)</t>
  </si>
  <si>
    <t>Санитарное содержание</t>
  </si>
  <si>
    <t>Капитвальный ремонт</t>
  </si>
  <si>
    <t>Устройство контейнерной площадки</t>
  </si>
  <si>
    <t>Замена стояка хгвс кв 42,44, подвал (20 метров)</t>
  </si>
  <si>
    <t>Установка замка (подвал, щитовая) 2 шт</t>
  </si>
  <si>
    <t>Очистка канализационного колодца</t>
  </si>
  <si>
    <t>Установка светильников (датчик движения) 1п., тамбур и 1 эт</t>
  </si>
  <si>
    <t>Установка урн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</si>
</sst>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F_-;\-* #,##0\ _F_-;_-* &quot;-&quot;\ _F_-;_-@_-"/>
    <numFmt numFmtId="165" formatCode="_-* #,##0.00\ _F_-;\-* #,##0.00\ _F_-;_-* &quot;-&quot;??\ _F_-;_-@_-"/>
  </numFmts>
  <fonts count="3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Helvetica-Narrow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" fillId="0" borderId="0">
      <alignment horizontal="center" vertical="center"/>
    </xf>
    <xf numFmtId="0" fontId="4" fillId="0" borderId="0">
      <alignment horizontal="left" vertical="top"/>
    </xf>
    <xf numFmtId="0" fontId="3" fillId="0" borderId="0">
      <alignment horizontal="right" vertical="center"/>
    </xf>
    <xf numFmtId="0" fontId="3" fillId="4" borderId="0">
      <alignment horizontal="right" vertical="center"/>
    </xf>
    <xf numFmtId="0" fontId="4" fillId="0" borderId="0">
      <alignment horizontal="right" vertical="top"/>
    </xf>
    <xf numFmtId="0" fontId="3" fillId="5" borderId="0">
      <alignment horizontal="right" vertical="center"/>
    </xf>
    <xf numFmtId="0" fontId="3" fillId="2" borderId="0">
      <alignment horizontal="right" vertical="center"/>
    </xf>
    <xf numFmtId="0" fontId="3" fillId="2" borderId="0">
      <alignment horizontal="left" vertical="center"/>
    </xf>
    <xf numFmtId="0" fontId="5" fillId="0" borderId="0">
      <alignment horizontal="right" vertical="center"/>
    </xf>
    <xf numFmtId="0" fontId="3" fillId="3" borderId="0">
      <alignment horizontal="center" vertical="center"/>
    </xf>
    <xf numFmtId="0" fontId="3" fillId="6" borderId="0">
      <alignment horizontal="right" vertical="center"/>
    </xf>
    <xf numFmtId="0" fontId="3" fillId="5" borderId="0">
      <alignment horizontal="left" vertical="center"/>
    </xf>
    <xf numFmtId="0" fontId="3" fillId="0" borderId="0">
      <alignment horizontal="center" vertical="center"/>
    </xf>
    <xf numFmtId="0" fontId="3" fillId="0" borderId="0">
      <alignment horizontal="left" vertical="center"/>
    </xf>
    <xf numFmtId="0" fontId="3" fillId="4" borderId="0">
      <alignment horizontal="left" vertical="center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3" borderId="0">
      <alignment horizontal="center" vertical="center"/>
    </xf>
    <xf numFmtId="0" fontId="3" fillId="6" borderId="0">
      <alignment horizontal="right" vertical="center"/>
    </xf>
    <xf numFmtId="0" fontId="3" fillId="6" borderId="0">
      <alignment horizontal="right" vertical="center"/>
    </xf>
    <xf numFmtId="0" fontId="3" fillId="6" borderId="0">
      <alignment horizontal="right" vertical="center"/>
    </xf>
    <xf numFmtId="0" fontId="1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92">
    <xf numFmtId="0" fontId="0" fillId="0" borderId="0" xfId="0"/>
    <xf numFmtId="2" fontId="7" fillId="7" borderId="1" xfId="0" applyNumberFormat="1" applyFont="1" applyFill="1" applyBorder="1" applyAlignment="1" applyProtection="1"/>
    <xf numFmtId="0" fontId="8" fillId="7" borderId="1" xfId="22" applyNumberFormat="1" applyFont="1" applyFill="1" applyBorder="1" applyAlignment="1" applyProtection="1">
      <alignment horizontal="left" vertical="center"/>
    </xf>
    <xf numFmtId="0" fontId="7" fillId="7" borderId="1" xfId="22" applyNumberFormat="1" applyFont="1" applyFill="1" applyBorder="1" applyAlignment="1" applyProtection="1">
      <alignment horizontal="left" vertical="center" wrapText="1"/>
    </xf>
    <xf numFmtId="0" fontId="8" fillId="7" borderId="1" xfId="22" applyNumberFormat="1" applyFont="1" applyFill="1" applyBorder="1" applyAlignment="1" applyProtection="1">
      <alignment vertical="center" wrapText="1"/>
    </xf>
    <xf numFmtId="0" fontId="7" fillId="7" borderId="1" xfId="22" applyNumberFormat="1" applyFont="1" applyFill="1" applyBorder="1" applyAlignment="1" applyProtection="1">
      <alignment vertical="center" wrapText="1"/>
    </xf>
    <xf numFmtId="0" fontId="7" fillId="7" borderId="1" xfId="22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5" fillId="0" borderId="1" xfId="0" applyFont="1" applyBorder="1"/>
    <xf numFmtId="0" fontId="10" fillId="7" borderId="5" xfId="22" applyNumberFormat="1" applyFont="1" applyFill="1" applyBorder="1" applyAlignment="1" applyProtection="1">
      <alignment horizontal="left" vertical="center" wrapText="1"/>
    </xf>
    <xf numFmtId="0" fontId="10" fillId="7" borderId="6" xfId="22" applyNumberFormat="1" applyFont="1" applyFill="1" applyBorder="1" applyAlignment="1" applyProtection="1">
      <alignment horizontal="left" vertical="center" wrapText="1"/>
    </xf>
    <xf numFmtId="2" fontId="20" fillId="0" borderId="1" xfId="0" applyNumberFormat="1" applyFont="1" applyBorder="1"/>
    <xf numFmtId="0" fontId="21" fillId="0" borderId="0" xfId="0" applyFont="1"/>
    <xf numFmtId="0" fontId="0" fillId="9" borderId="0" xfId="0" applyFill="1"/>
    <xf numFmtId="2" fontId="10" fillId="10" borderId="1" xfId="0" applyNumberFormat="1" applyFont="1" applyFill="1" applyBorder="1" applyAlignment="1" applyProtection="1"/>
    <xf numFmtId="2" fontId="12" fillId="7" borderId="1" xfId="0" applyNumberFormat="1" applyFont="1" applyFill="1" applyBorder="1" applyAlignment="1" applyProtection="1"/>
    <xf numFmtId="2" fontId="10" fillId="11" borderId="1" xfId="0" applyNumberFormat="1" applyFont="1" applyFill="1" applyBorder="1" applyAlignment="1" applyProtection="1"/>
    <xf numFmtId="2" fontId="22" fillId="7" borderId="1" xfId="0" applyNumberFormat="1" applyFont="1" applyFill="1" applyBorder="1" applyAlignment="1" applyProtection="1"/>
    <xf numFmtId="0" fontId="21" fillId="11" borderId="0" xfId="0" applyFont="1" applyFill="1"/>
    <xf numFmtId="2" fontId="24" fillId="7" borderId="1" xfId="0" applyNumberFormat="1" applyFont="1" applyFill="1" applyBorder="1" applyAlignment="1" applyProtection="1"/>
    <xf numFmtId="0" fontId="19" fillId="0" borderId="0" xfId="0" applyFont="1"/>
    <xf numFmtId="2" fontId="25" fillId="7" borderId="1" xfId="0" applyNumberFormat="1" applyFont="1" applyFill="1" applyBorder="1" applyAlignment="1" applyProtection="1"/>
    <xf numFmtId="2" fontId="11" fillId="7" borderId="1" xfId="0" applyNumberFormat="1" applyFont="1" applyFill="1" applyBorder="1" applyAlignment="1" applyProtection="1"/>
    <xf numFmtId="0" fontId="26" fillId="0" borderId="1" xfId="0" applyFont="1" applyBorder="1"/>
    <xf numFmtId="0" fontId="27" fillId="0" borderId="1" xfId="0" applyFont="1" applyBorder="1"/>
    <xf numFmtId="0" fontId="2" fillId="9" borderId="1" xfId="0" applyFont="1" applyFill="1" applyBorder="1"/>
    <xf numFmtId="0" fontId="19" fillId="9" borderId="0" xfId="0" applyFont="1" applyFill="1"/>
    <xf numFmtId="0" fontId="21" fillId="10" borderId="0" xfId="0" applyFont="1" applyFill="1"/>
    <xf numFmtId="2" fontId="10" fillId="8" borderId="1" xfId="0" applyNumberFormat="1" applyFont="1" applyFill="1" applyBorder="1" applyAlignment="1" applyProtection="1"/>
    <xf numFmtId="0" fontId="10" fillId="10" borderId="1" xfId="22" applyNumberFormat="1" applyFont="1" applyFill="1" applyBorder="1" applyAlignment="1" applyProtection="1">
      <alignment horizontal="center" vertical="center" wrapText="1"/>
    </xf>
    <xf numFmtId="0" fontId="17" fillId="0" borderId="5" xfId="0" applyFont="1" applyBorder="1"/>
    <xf numFmtId="0" fontId="0" fillId="0" borderId="1" xfId="0" applyBorder="1"/>
    <xf numFmtId="0" fontId="19" fillId="0" borderId="1" xfId="0" applyFont="1" applyBorder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5" fillId="0" borderId="5" xfId="0" applyFont="1" applyBorder="1"/>
    <xf numFmtId="0" fontId="20" fillId="0" borderId="1" xfId="0" applyFont="1" applyBorder="1"/>
    <xf numFmtId="0" fontId="20" fillId="0" borderId="0" xfId="0" applyFont="1"/>
    <xf numFmtId="0" fontId="29" fillId="0" borderId="5" xfId="0" applyFont="1" applyBorder="1" applyAlignment="1"/>
    <xf numFmtId="0" fontId="29" fillId="0" borderId="8" xfId="0" applyFont="1" applyBorder="1" applyAlignment="1"/>
    <xf numFmtId="0" fontId="29" fillId="0" borderId="6" xfId="0" applyFont="1" applyBorder="1" applyAlignment="1"/>
    <xf numFmtId="2" fontId="30" fillId="0" borderId="1" xfId="0" applyNumberFormat="1" applyFont="1" applyBorder="1"/>
    <xf numFmtId="2" fontId="20" fillId="0" borderId="1" xfId="0" applyNumberFormat="1" applyFont="1" applyBorder="1" applyAlignment="1">
      <alignment horizontal="left"/>
    </xf>
    <xf numFmtId="0" fontId="31" fillId="0" borderId="0" xfId="0" applyFont="1"/>
    <xf numFmtId="0" fontId="0" fillId="0" borderId="7" xfId="0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/>
    <xf numFmtId="0" fontId="28" fillId="0" borderId="1" xfId="0" applyFont="1" applyBorder="1" applyAlignment="1">
      <alignment horizontal="right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2" fillId="7" borderId="2" xfId="22" applyNumberFormat="1" applyFont="1" applyFill="1" applyBorder="1" applyAlignment="1" applyProtection="1">
      <alignment horizontal="center" vertical="center"/>
    </xf>
    <xf numFmtId="0" fontId="12" fillId="7" borderId="3" xfId="22" applyNumberFormat="1" applyFont="1" applyFill="1" applyBorder="1" applyAlignment="1" applyProtection="1">
      <alignment horizontal="center" vertical="center"/>
    </xf>
    <xf numFmtId="0" fontId="12" fillId="7" borderId="4" xfId="22" applyNumberFormat="1" applyFont="1" applyFill="1" applyBorder="1" applyAlignment="1" applyProtection="1">
      <alignment horizontal="center" vertical="center"/>
    </xf>
    <xf numFmtId="0" fontId="11" fillId="7" borderId="2" xfId="22" applyNumberFormat="1" applyFont="1" applyFill="1" applyBorder="1" applyAlignment="1" applyProtection="1">
      <alignment horizontal="center" vertical="center" wrapText="1"/>
    </xf>
    <xf numFmtId="0" fontId="11" fillId="7" borderId="3" xfId="22" applyNumberFormat="1" applyFont="1" applyFill="1" applyBorder="1" applyAlignment="1" applyProtection="1">
      <alignment horizontal="center" vertical="center" wrapText="1"/>
    </xf>
    <xf numFmtId="0" fontId="11" fillId="7" borderId="4" xfId="22" applyNumberFormat="1" applyFont="1" applyFill="1" applyBorder="1" applyAlignment="1" applyProtection="1">
      <alignment horizontal="center" vertical="center" wrapText="1"/>
    </xf>
    <xf numFmtId="0" fontId="11" fillId="7" borderId="1" xfId="22" applyNumberFormat="1" applyFont="1" applyFill="1" applyBorder="1" applyAlignment="1" applyProtection="1">
      <alignment horizontal="left" vertical="center" wrapText="1"/>
    </xf>
    <xf numFmtId="0" fontId="11" fillId="7" borderId="1" xfId="22" applyNumberFormat="1" applyFont="1" applyFill="1" applyBorder="1" applyAlignment="1" applyProtection="1">
      <alignment horizontal="left" vertical="center"/>
    </xf>
    <xf numFmtId="0" fontId="7" fillId="7" borderId="1" xfId="22" applyNumberFormat="1" applyFont="1" applyFill="1" applyBorder="1" applyAlignment="1" applyProtection="1">
      <alignment horizontal="left" vertical="center"/>
    </xf>
    <xf numFmtId="0" fontId="8" fillId="7" borderId="5" xfId="22" applyNumberFormat="1" applyFont="1" applyFill="1" applyBorder="1" applyAlignment="1" applyProtection="1">
      <alignment horizontal="left" vertical="center"/>
    </xf>
    <xf numFmtId="0" fontId="8" fillId="7" borderId="6" xfId="22" applyNumberFormat="1" applyFont="1" applyFill="1" applyBorder="1" applyAlignment="1" applyProtection="1">
      <alignment horizontal="left" vertical="center"/>
    </xf>
    <xf numFmtId="0" fontId="23" fillId="7" borderId="1" xfId="22" applyNumberFormat="1" applyFont="1" applyFill="1" applyBorder="1" applyAlignment="1" applyProtection="1">
      <alignment horizontal="center" vertical="center"/>
    </xf>
    <xf numFmtId="2" fontId="7" fillId="7" borderId="1" xfId="0" applyNumberFormat="1" applyFont="1" applyFill="1" applyBorder="1" applyAlignment="1" applyProtection="1">
      <alignment horizontal="center" vertical="center" wrapText="1"/>
    </xf>
    <xf numFmtId="0" fontId="7" fillId="7" borderId="1" xfId="0" applyNumberFormat="1" applyFont="1" applyFill="1" applyBorder="1" applyAlignment="1" applyProtection="1">
      <alignment horizontal="center" vertical="top"/>
    </xf>
    <xf numFmtId="0" fontId="7" fillId="7" borderId="1" xfId="22" applyNumberFormat="1" applyFont="1" applyFill="1" applyBorder="1" applyAlignment="1" applyProtection="1">
      <alignment horizontal="left" vertical="center" wrapText="1"/>
    </xf>
    <xf numFmtId="0" fontId="7" fillId="7" borderId="1" xfId="22" applyNumberFormat="1" applyFont="1" applyFill="1" applyBorder="1" applyAlignment="1" applyProtection="1">
      <alignment horizontal="center" vertical="center"/>
    </xf>
    <xf numFmtId="0" fontId="11" fillId="7" borderId="5" xfId="22" applyNumberFormat="1" applyFont="1" applyFill="1" applyBorder="1" applyAlignment="1" applyProtection="1">
      <alignment horizontal="left" vertical="center"/>
    </xf>
    <xf numFmtId="0" fontId="11" fillId="7" borderId="6" xfId="22" applyNumberFormat="1" applyFont="1" applyFill="1" applyBorder="1" applyAlignment="1" applyProtection="1">
      <alignment horizontal="left" vertical="center"/>
    </xf>
    <xf numFmtId="0" fontId="11" fillId="7" borderId="5" xfId="22" applyNumberFormat="1" applyFont="1" applyFill="1" applyBorder="1" applyAlignment="1" applyProtection="1">
      <alignment vertical="center" wrapText="1"/>
    </xf>
    <xf numFmtId="0" fontId="11" fillId="7" borderId="6" xfId="22" applyNumberFormat="1" applyFont="1" applyFill="1" applyBorder="1" applyAlignment="1" applyProtection="1">
      <alignment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0" fillId="7" borderId="5" xfId="22" applyNumberFormat="1" applyFont="1" applyFill="1" applyBorder="1" applyAlignment="1" applyProtection="1">
      <alignment horizontal="left" vertical="center" wrapText="1"/>
    </xf>
    <xf numFmtId="0" fontId="10" fillId="7" borderId="6" xfId="22" applyNumberFormat="1" applyFont="1" applyFill="1" applyBorder="1" applyAlignment="1" applyProtection="1">
      <alignment horizontal="left" vertical="center" wrapText="1"/>
    </xf>
    <xf numFmtId="0" fontId="10" fillId="11" borderId="5" xfId="22" applyNumberFormat="1" applyFont="1" applyFill="1" applyBorder="1" applyAlignment="1" applyProtection="1">
      <alignment horizontal="left" vertical="center"/>
    </xf>
    <xf numFmtId="0" fontId="10" fillId="11" borderId="6" xfId="22" applyNumberFormat="1" applyFont="1" applyFill="1" applyBorder="1" applyAlignment="1" applyProtection="1">
      <alignment horizontal="left" vertical="center"/>
    </xf>
    <xf numFmtId="0" fontId="10" fillId="8" borderId="1" xfId="22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9" fillId="9" borderId="1" xfId="0" applyFont="1" applyFill="1" applyBorder="1" applyAlignment="1">
      <alignment horizontal="left"/>
    </xf>
  </cellXfs>
  <cellStyles count="25">
    <cellStyle name="S0" xfId="1"/>
    <cellStyle name="S1" xfId="2"/>
    <cellStyle name="S11" xfId="3"/>
    <cellStyle name="S12" xfId="4"/>
    <cellStyle name="S13" xfId="5"/>
    <cellStyle name="S14" xfId="6"/>
    <cellStyle name="S15" xfId="7"/>
    <cellStyle name="S16" xfId="8"/>
    <cellStyle name="S17" xfId="9"/>
    <cellStyle name="S18" xfId="10"/>
    <cellStyle name="S19" xfId="11"/>
    <cellStyle name="S2" xfId="12"/>
    <cellStyle name="S20" xfId="13"/>
    <cellStyle name="S21" xfId="14"/>
    <cellStyle name="S3" xfId="15"/>
    <cellStyle name="S4" xfId="16"/>
    <cellStyle name="S5" xfId="17"/>
    <cellStyle name="S6" xfId="18"/>
    <cellStyle name="S7" xfId="19"/>
    <cellStyle name="S8" xfId="20"/>
    <cellStyle name="S9" xfId="21"/>
    <cellStyle name="Обычный" xfId="0" builtinId="0"/>
    <cellStyle name="Обычный 2" xfId="22"/>
    <cellStyle name="Тысячи [0]_Example " xfId="23"/>
    <cellStyle name="Тысячи_Example 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7"/>
  <sheetViews>
    <sheetView tabSelected="1" view="pageBreakPreview" topLeftCell="A38" zoomScale="80" zoomScaleNormal="100" zoomScaleSheetLayoutView="80" workbookViewId="0">
      <selection activeCell="G54" sqref="G54"/>
    </sheetView>
  </sheetViews>
  <sheetFormatPr defaultRowHeight="15"/>
  <cols>
    <col min="1" max="1" width="36.28515625" customWidth="1"/>
    <col min="2" max="2" width="40.7109375" customWidth="1"/>
    <col min="3" max="3" width="16.85546875" customWidth="1"/>
    <col min="4" max="4" width="15.28515625" customWidth="1"/>
    <col min="5" max="6" width="14.85546875" customWidth="1"/>
    <col min="7" max="7" width="14.5703125" customWidth="1"/>
    <col min="8" max="8" width="14.140625" customWidth="1"/>
    <col min="9" max="9" width="13.7109375" customWidth="1"/>
    <col min="10" max="10" width="13" customWidth="1"/>
    <col min="11" max="11" width="13.42578125" customWidth="1"/>
    <col min="12" max="12" width="14.140625" customWidth="1"/>
    <col min="13" max="13" width="13.140625" customWidth="1"/>
    <col min="14" max="14" width="15.5703125" customWidth="1"/>
    <col min="15" max="15" width="15.28515625" customWidth="1"/>
  </cols>
  <sheetData>
    <row r="1" spans="1:16" ht="15.75">
      <c r="A1" s="73" t="s">
        <v>34</v>
      </c>
      <c r="B1" s="73"/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70" t="s">
        <v>18</v>
      </c>
    </row>
    <row r="2" spans="1:16" ht="15.75">
      <c r="A2" s="72" t="s">
        <v>0</v>
      </c>
      <c r="B2" s="72"/>
      <c r="C2" s="71" t="s">
        <v>59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0"/>
    </row>
    <row r="3" spans="1:16" ht="19.5" customHeight="1">
      <c r="A3" s="72" t="s">
        <v>1</v>
      </c>
      <c r="B3" s="72"/>
      <c r="C3" s="21">
        <v>3317.6</v>
      </c>
      <c r="D3" s="21">
        <v>3317.6</v>
      </c>
      <c r="E3" s="21">
        <v>3317.6</v>
      </c>
      <c r="F3" s="21">
        <v>3317.6</v>
      </c>
      <c r="G3" s="21">
        <v>3317.6</v>
      </c>
      <c r="H3" s="21">
        <v>3317.6</v>
      </c>
      <c r="I3" s="21">
        <v>3317.6</v>
      </c>
      <c r="J3" s="21">
        <v>3317.6</v>
      </c>
      <c r="K3" s="21">
        <v>3317.6</v>
      </c>
      <c r="L3" s="21">
        <v>3317.6</v>
      </c>
      <c r="M3" s="21">
        <v>3317.6</v>
      </c>
      <c r="N3" s="21">
        <v>3317.6</v>
      </c>
      <c r="O3" s="17"/>
      <c r="P3" s="22"/>
    </row>
    <row r="4" spans="1:16" ht="19.5" customHeight="1">
      <c r="A4" s="72" t="s">
        <v>36</v>
      </c>
      <c r="B4" s="72"/>
      <c r="C4" s="23">
        <v>2698.2</v>
      </c>
      <c r="D4" s="23">
        <v>2698.2</v>
      </c>
      <c r="E4" s="23">
        <v>2698.2</v>
      </c>
      <c r="F4" s="23">
        <v>2698.2</v>
      </c>
      <c r="G4" s="23">
        <v>2698.2</v>
      </c>
      <c r="H4" s="23">
        <v>2698.2</v>
      </c>
      <c r="I4" s="23">
        <v>2698.2</v>
      </c>
      <c r="J4" s="23">
        <v>2698.2</v>
      </c>
      <c r="K4" s="23">
        <v>2698.2</v>
      </c>
      <c r="L4" s="23">
        <v>2698.2</v>
      </c>
      <c r="M4" s="23">
        <v>2698.2</v>
      </c>
      <c r="N4" s="23">
        <v>2698.2</v>
      </c>
      <c r="O4" s="17"/>
      <c r="P4" s="22"/>
    </row>
    <row r="5" spans="1:16" ht="19.5" customHeight="1">
      <c r="A5" s="72" t="s">
        <v>1</v>
      </c>
      <c r="B5" s="72"/>
      <c r="C5" s="23">
        <v>619.4</v>
      </c>
      <c r="D5" s="23">
        <v>619.4</v>
      </c>
      <c r="E5" s="23">
        <v>619.4</v>
      </c>
      <c r="F5" s="23">
        <v>619.4</v>
      </c>
      <c r="G5" s="23">
        <v>619.4</v>
      </c>
      <c r="H5" s="23">
        <v>619.4</v>
      </c>
      <c r="I5" s="23">
        <v>619.4</v>
      </c>
      <c r="J5" s="23">
        <v>619.4</v>
      </c>
      <c r="K5" s="23">
        <v>619.4</v>
      </c>
      <c r="L5" s="23">
        <v>619.4</v>
      </c>
      <c r="M5" s="23">
        <v>619.4</v>
      </c>
      <c r="N5" s="23">
        <v>619.4</v>
      </c>
      <c r="O5" s="17"/>
      <c r="P5" s="22"/>
    </row>
    <row r="6" spans="1:16" ht="19.5">
      <c r="A6" s="72" t="s">
        <v>2</v>
      </c>
      <c r="B6" s="72"/>
      <c r="C6" s="21">
        <v>12.57</v>
      </c>
      <c r="D6" s="21">
        <v>12.57</v>
      </c>
      <c r="E6" s="21">
        <v>12.57</v>
      </c>
      <c r="F6" s="21">
        <v>12.57</v>
      </c>
      <c r="G6" s="21">
        <v>12.57</v>
      </c>
      <c r="H6" s="21">
        <v>12.57</v>
      </c>
      <c r="I6" s="21">
        <v>12.57</v>
      </c>
      <c r="J6" s="21">
        <v>12.57</v>
      </c>
      <c r="K6" s="21">
        <v>12.57</v>
      </c>
      <c r="L6" s="21">
        <v>12.57</v>
      </c>
      <c r="M6" s="21">
        <v>12.57</v>
      </c>
      <c r="N6" s="21">
        <v>12.57</v>
      </c>
      <c r="O6" s="17"/>
      <c r="P6" s="22"/>
    </row>
    <row r="7" spans="1:16" ht="18.75">
      <c r="A7" s="61" t="s">
        <v>3</v>
      </c>
      <c r="B7" s="2" t="s">
        <v>26</v>
      </c>
      <c r="C7" s="17"/>
      <c r="D7" s="17"/>
      <c r="E7" s="17">
        <v>30726.04</v>
      </c>
      <c r="F7" s="17">
        <v>32845.11</v>
      </c>
      <c r="G7" s="17">
        <v>32845.11</v>
      </c>
      <c r="H7" s="17">
        <v>32845.11</v>
      </c>
      <c r="I7" s="17"/>
      <c r="J7" s="17"/>
      <c r="K7" s="17"/>
      <c r="L7" s="17"/>
      <c r="M7" s="17"/>
      <c r="N7" s="17"/>
      <c r="O7" s="17">
        <f>SUM(C7:N7)</f>
        <v>129261.37000000001</v>
      </c>
      <c r="P7" s="22"/>
    </row>
    <row r="8" spans="1:16" ht="18.75">
      <c r="A8" s="62"/>
      <c r="B8" s="2" t="s">
        <v>22</v>
      </c>
      <c r="C8" s="17"/>
      <c r="D8" s="17"/>
      <c r="E8" s="17">
        <v>5498.32</v>
      </c>
      <c r="F8" s="17">
        <v>20531.900000000001</v>
      </c>
      <c r="G8" s="17">
        <v>29074.37</v>
      </c>
      <c r="H8" s="17">
        <f>25854.14+4003.73</f>
        <v>29857.87</v>
      </c>
      <c r="I8" s="17"/>
      <c r="J8" s="17"/>
      <c r="K8" s="17"/>
      <c r="L8" s="17"/>
      <c r="M8" s="17"/>
      <c r="N8" s="17"/>
      <c r="O8" s="17">
        <f t="shared" ref="O8:O31" si="0">SUM(C8:N8)</f>
        <v>84962.459999999992</v>
      </c>
      <c r="P8" s="22"/>
    </row>
    <row r="9" spans="1:16" ht="45" customHeight="1">
      <c r="A9" s="63"/>
      <c r="B9" s="3" t="s">
        <v>23</v>
      </c>
      <c r="C9" s="24">
        <f>C7-C8</f>
        <v>0</v>
      </c>
      <c r="D9" s="24">
        <f t="shared" ref="D9" si="1">D7-D8</f>
        <v>0</v>
      </c>
      <c r="E9" s="24">
        <f>E8-E7</f>
        <v>-25227.72</v>
      </c>
      <c r="F9" s="24">
        <f t="shared" ref="F9:N9" si="2">F8-F7</f>
        <v>-12313.21</v>
      </c>
      <c r="G9" s="24">
        <f t="shared" si="2"/>
        <v>-3770.7400000000016</v>
      </c>
      <c r="H9" s="24">
        <f t="shared" si="2"/>
        <v>-2987.2400000000016</v>
      </c>
      <c r="I9" s="24">
        <f t="shared" si="2"/>
        <v>0</v>
      </c>
      <c r="J9" s="24">
        <f t="shared" si="2"/>
        <v>0</v>
      </c>
      <c r="K9" s="24">
        <f t="shared" si="2"/>
        <v>0</v>
      </c>
      <c r="L9" s="24">
        <f t="shared" si="2"/>
        <v>0</v>
      </c>
      <c r="M9" s="24">
        <f t="shared" si="2"/>
        <v>0</v>
      </c>
      <c r="N9" s="24">
        <f t="shared" si="2"/>
        <v>0</v>
      </c>
      <c r="O9" s="17">
        <f t="shared" si="0"/>
        <v>-44298.91</v>
      </c>
      <c r="P9" s="22"/>
    </row>
    <row r="10" spans="1:16" ht="18.75">
      <c r="A10" s="61" t="s">
        <v>24</v>
      </c>
      <c r="B10" s="4" t="s">
        <v>26</v>
      </c>
      <c r="C10" s="17"/>
      <c r="D10" s="17"/>
      <c r="E10" s="17">
        <v>6636.55</v>
      </c>
      <c r="F10" s="17">
        <v>6636.55</v>
      </c>
      <c r="G10" s="17">
        <v>6636.55</v>
      </c>
      <c r="H10" s="17">
        <v>6636.55</v>
      </c>
      <c r="I10" s="17"/>
      <c r="J10" s="17"/>
      <c r="K10" s="17"/>
      <c r="L10" s="17"/>
      <c r="M10" s="17"/>
      <c r="N10" s="17"/>
      <c r="O10" s="17">
        <f t="shared" si="0"/>
        <v>26546.2</v>
      </c>
      <c r="P10" s="22"/>
    </row>
    <row r="11" spans="1:16" ht="18.75">
      <c r="A11" s="62"/>
      <c r="B11" s="4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>
        <f t="shared" si="0"/>
        <v>0</v>
      </c>
      <c r="P11" s="22"/>
    </row>
    <row r="12" spans="1:16" ht="31.5">
      <c r="A12" s="63"/>
      <c r="B12" s="5" t="s">
        <v>23</v>
      </c>
      <c r="C12" s="24">
        <f>C11-C10</f>
        <v>0</v>
      </c>
      <c r="D12" s="24"/>
      <c r="E12" s="24">
        <f>E11-E10</f>
        <v>-6636.55</v>
      </c>
      <c r="F12" s="24">
        <f t="shared" ref="F12:N12" si="3">F11-F10</f>
        <v>-6636.55</v>
      </c>
      <c r="G12" s="24">
        <f t="shared" si="3"/>
        <v>-6636.55</v>
      </c>
      <c r="H12" s="24">
        <f t="shared" si="3"/>
        <v>-6636.55</v>
      </c>
      <c r="I12" s="24">
        <f t="shared" si="3"/>
        <v>0</v>
      </c>
      <c r="J12" s="24">
        <f t="shared" si="3"/>
        <v>0</v>
      </c>
      <c r="K12" s="24">
        <f t="shared" si="3"/>
        <v>0</v>
      </c>
      <c r="L12" s="24">
        <f t="shared" si="3"/>
        <v>0</v>
      </c>
      <c r="M12" s="24">
        <f t="shared" si="3"/>
        <v>0</v>
      </c>
      <c r="N12" s="24">
        <f t="shared" si="3"/>
        <v>0</v>
      </c>
      <c r="O12" s="17">
        <f t="shared" si="0"/>
        <v>-26546.2</v>
      </c>
      <c r="P12" s="22"/>
    </row>
    <row r="13" spans="1:16" ht="22.5" customHeight="1">
      <c r="A13" s="58" t="s">
        <v>4</v>
      </c>
      <c r="B13" s="6" t="s">
        <v>25</v>
      </c>
      <c r="C13" s="24">
        <f>C7+C10</f>
        <v>0</v>
      </c>
      <c r="D13" s="24">
        <f t="shared" ref="D13:N13" si="4">D7+D10</f>
        <v>0</v>
      </c>
      <c r="E13" s="24">
        <f t="shared" si="4"/>
        <v>37362.590000000004</v>
      </c>
      <c r="F13" s="24">
        <f t="shared" si="4"/>
        <v>39481.660000000003</v>
      </c>
      <c r="G13" s="24">
        <f t="shared" si="4"/>
        <v>39481.660000000003</v>
      </c>
      <c r="H13" s="24">
        <f t="shared" si="4"/>
        <v>39481.660000000003</v>
      </c>
      <c r="I13" s="24">
        <f t="shared" si="4"/>
        <v>0</v>
      </c>
      <c r="J13" s="24">
        <f t="shared" si="4"/>
        <v>0</v>
      </c>
      <c r="K13" s="24">
        <f t="shared" si="4"/>
        <v>0</v>
      </c>
      <c r="L13" s="24">
        <f t="shared" si="4"/>
        <v>0</v>
      </c>
      <c r="M13" s="24">
        <f t="shared" si="4"/>
        <v>0</v>
      </c>
      <c r="N13" s="24">
        <f t="shared" si="4"/>
        <v>0</v>
      </c>
      <c r="O13" s="17">
        <f t="shared" si="0"/>
        <v>155807.57</v>
      </c>
      <c r="P13" s="22"/>
    </row>
    <row r="14" spans="1:16" ht="22.5" customHeight="1">
      <c r="A14" s="59"/>
      <c r="B14" s="6" t="s">
        <v>27</v>
      </c>
      <c r="C14" s="24">
        <f>C8+C11</f>
        <v>0</v>
      </c>
      <c r="D14" s="24">
        <f t="shared" ref="D14:N14" si="5">D8+D11</f>
        <v>0</v>
      </c>
      <c r="E14" s="24">
        <f>E8+E11</f>
        <v>5498.32</v>
      </c>
      <c r="F14" s="24">
        <f t="shared" si="5"/>
        <v>20531.900000000001</v>
      </c>
      <c r="G14" s="24">
        <f t="shared" si="5"/>
        <v>29074.37</v>
      </c>
      <c r="H14" s="24">
        <f t="shared" si="5"/>
        <v>29857.87</v>
      </c>
      <c r="I14" s="24">
        <f t="shared" si="5"/>
        <v>0</v>
      </c>
      <c r="J14" s="24">
        <f t="shared" si="5"/>
        <v>0</v>
      </c>
      <c r="K14" s="24">
        <f t="shared" si="5"/>
        <v>0</v>
      </c>
      <c r="L14" s="24">
        <f t="shared" si="5"/>
        <v>0</v>
      </c>
      <c r="M14" s="24">
        <f t="shared" si="5"/>
        <v>0</v>
      </c>
      <c r="N14" s="24">
        <f t="shared" si="5"/>
        <v>0</v>
      </c>
      <c r="O14" s="17">
        <f t="shared" si="0"/>
        <v>84962.459999999992</v>
      </c>
      <c r="P14" s="22"/>
    </row>
    <row r="15" spans="1:16" s="29" customFormat="1" ht="36.75" customHeight="1">
      <c r="A15" s="60"/>
      <c r="B15" s="31" t="s">
        <v>23</v>
      </c>
      <c r="C15" s="16">
        <f>C9+C12</f>
        <v>0</v>
      </c>
      <c r="D15" s="16">
        <f t="shared" ref="D15:N15" si="6">D9+D12</f>
        <v>0</v>
      </c>
      <c r="E15" s="16">
        <f>E9+E12</f>
        <v>-31864.27</v>
      </c>
      <c r="F15" s="16">
        <f t="shared" si="6"/>
        <v>-18949.759999999998</v>
      </c>
      <c r="G15" s="16">
        <f t="shared" si="6"/>
        <v>-10407.290000000001</v>
      </c>
      <c r="H15" s="16">
        <f>H9+H12</f>
        <v>-9623.7900000000009</v>
      </c>
      <c r="I15" s="16">
        <f t="shared" si="6"/>
        <v>0</v>
      </c>
      <c r="J15" s="16">
        <f t="shared" si="6"/>
        <v>0</v>
      </c>
      <c r="K15" s="16">
        <f t="shared" si="6"/>
        <v>0</v>
      </c>
      <c r="L15" s="16">
        <f t="shared" si="6"/>
        <v>0</v>
      </c>
      <c r="M15" s="16">
        <f t="shared" si="6"/>
        <v>0</v>
      </c>
      <c r="N15" s="16">
        <f t="shared" si="6"/>
        <v>0</v>
      </c>
      <c r="O15" s="19">
        <f t="shared" si="0"/>
        <v>-70845.11</v>
      </c>
    </row>
    <row r="16" spans="1:16" ht="18.75">
      <c r="A16" s="69" t="s">
        <v>28</v>
      </c>
      <c r="B16" s="69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f t="shared" si="0"/>
        <v>0</v>
      </c>
      <c r="P16" s="22"/>
    </row>
    <row r="17" spans="1:16" ht="21.75" customHeight="1">
      <c r="A17" s="65" t="s">
        <v>38</v>
      </c>
      <c r="B17" s="65"/>
      <c r="C17" s="17"/>
      <c r="D17" s="17"/>
      <c r="E17" s="21">
        <f>1*E3+2*E4</f>
        <v>8714</v>
      </c>
      <c r="F17" s="21">
        <f t="shared" ref="F17:H17" si="7">1*F3+2*F4</f>
        <v>8714</v>
      </c>
      <c r="G17" s="21">
        <f t="shared" si="7"/>
        <v>8714</v>
      </c>
      <c r="H17" s="21">
        <f t="shared" si="7"/>
        <v>8714</v>
      </c>
      <c r="I17" s="17"/>
      <c r="J17" s="17"/>
      <c r="K17" s="17"/>
      <c r="L17" s="17"/>
      <c r="M17" s="17"/>
      <c r="N17" s="17"/>
      <c r="O17" s="17">
        <f t="shared" si="0"/>
        <v>34856</v>
      </c>
      <c r="P17" s="22"/>
    </row>
    <row r="18" spans="1:16" ht="21.75" customHeight="1">
      <c r="A18" s="67" t="s">
        <v>35</v>
      </c>
      <c r="B18" s="68"/>
      <c r="C18" s="17"/>
      <c r="D18" s="17"/>
      <c r="E18" s="17">
        <f>1*E3</f>
        <v>3317.6</v>
      </c>
      <c r="F18" s="17">
        <f t="shared" ref="F18:H18" si="8">1*F3</f>
        <v>3317.6</v>
      </c>
      <c r="G18" s="17">
        <f t="shared" si="8"/>
        <v>3317.6</v>
      </c>
      <c r="H18" s="17">
        <f t="shared" si="8"/>
        <v>3317.6</v>
      </c>
      <c r="I18" s="17"/>
      <c r="J18" s="17"/>
      <c r="K18" s="17"/>
      <c r="L18" s="17"/>
      <c r="M18" s="17"/>
      <c r="N18" s="17"/>
      <c r="O18" s="17">
        <f t="shared" si="0"/>
        <v>13270.4</v>
      </c>
      <c r="P18" s="22"/>
    </row>
    <row r="19" spans="1:16" ht="21.75" customHeight="1">
      <c r="A19" s="67" t="s">
        <v>37</v>
      </c>
      <c r="B19" s="68"/>
      <c r="C19" s="17"/>
      <c r="D19" s="17"/>
      <c r="E19" s="17">
        <f>1*E4</f>
        <v>2698.2</v>
      </c>
      <c r="F19" s="17">
        <f t="shared" ref="F19:H19" si="9">1*F4</f>
        <v>2698.2</v>
      </c>
      <c r="G19" s="17">
        <f t="shared" si="9"/>
        <v>2698.2</v>
      </c>
      <c r="H19" s="17">
        <f t="shared" si="9"/>
        <v>2698.2</v>
      </c>
      <c r="I19" s="17"/>
      <c r="J19" s="17"/>
      <c r="K19" s="17"/>
      <c r="L19" s="17"/>
      <c r="M19" s="17"/>
      <c r="N19" s="17"/>
      <c r="O19" s="17">
        <f t="shared" si="0"/>
        <v>10792.8</v>
      </c>
      <c r="P19" s="22"/>
    </row>
    <row r="20" spans="1:16" ht="21.75" customHeight="1">
      <c r="A20" s="74" t="s">
        <v>39</v>
      </c>
      <c r="B20" s="75"/>
      <c r="C20" s="17"/>
      <c r="D20" s="17"/>
      <c r="E20" s="21">
        <f>2*E3</f>
        <v>6635.2</v>
      </c>
      <c r="F20" s="21">
        <f t="shared" ref="F20:H20" si="10">2*F3</f>
        <v>6635.2</v>
      </c>
      <c r="G20" s="21">
        <f t="shared" si="10"/>
        <v>6635.2</v>
      </c>
      <c r="H20" s="21">
        <f t="shared" si="10"/>
        <v>6635.2</v>
      </c>
      <c r="I20" s="17"/>
      <c r="J20" s="17"/>
      <c r="K20" s="17"/>
      <c r="L20" s="17"/>
      <c r="M20" s="17"/>
      <c r="N20" s="17"/>
      <c r="O20" s="17">
        <f t="shared" si="0"/>
        <v>26540.799999999999</v>
      </c>
      <c r="P20" s="22"/>
    </row>
    <row r="21" spans="1:16" ht="21.75" customHeight="1">
      <c r="A21" s="74" t="s">
        <v>40</v>
      </c>
      <c r="B21" s="75"/>
      <c r="C21" s="17"/>
      <c r="D21" s="17"/>
      <c r="E21" s="21">
        <f>0.02*E7+0.024*E8</f>
        <v>746.48047999999994</v>
      </c>
      <c r="F21" s="21">
        <f t="shared" ref="F21:H21" si="11">0.02*F7+0.024*F8</f>
        <v>1149.6678000000002</v>
      </c>
      <c r="G21" s="21">
        <f t="shared" si="11"/>
        <v>1354.6870800000002</v>
      </c>
      <c r="H21" s="21">
        <f t="shared" si="11"/>
        <v>1373.49108</v>
      </c>
      <c r="I21" s="17"/>
      <c r="J21" s="17"/>
      <c r="K21" s="17"/>
      <c r="L21" s="17"/>
      <c r="M21" s="17"/>
      <c r="N21" s="17"/>
      <c r="O21" s="17">
        <f t="shared" si="0"/>
        <v>4624.3264399999998</v>
      </c>
      <c r="P21" s="22"/>
    </row>
    <row r="22" spans="1:16" ht="44.25" customHeight="1">
      <c r="A22" s="64" t="s">
        <v>41</v>
      </c>
      <c r="B22" s="65"/>
      <c r="C22" s="17"/>
      <c r="D22" s="17"/>
      <c r="E22" s="21">
        <v>5438.8</v>
      </c>
      <c r="F22" s="21">
        <v>5438.8</v>
      </c>
      <c r="G22" s="21">
        <v>5438.8</v>
      </c>
      <c r="H22" s="21">
        <v>5438.8</v>
      </c>
      <c r="I22" s="17"/>
      <c r="J22" s="17"/>
      <c r="K22" s="17"/>
      <c r="L22" s="17"/>
      <c r="M22" s="17"/>
      <c r="N22" s="17"/>
      <c r="O22" s="17">
        <f t="shared" si="0"/>
        <v>21755.200000000001</v>
      </c>
      <c r="P22" s="22"/>
    </row>
    <row r="23" spans="1:16" ht="45" customHeight="1">
      <c r="A23" s="64" t="s">
        <v>42</v>
      </c>
      <c r="B23" s="65"/>
      <c r="C23" s="17"/>
      <c r="D23" s="17"/>
      <c r="E23" s="21">
        <v>1200</v>
      </c>
      <c r="F23" s="17"/>
      <c r="G23" s="17"/>
      <c r="H23" s="17"/>
      <c r="I23" s="17"/>
      <c r="J23" s="17"/>
      <c r="K23" s="17"/>
      <c r="L23" s="17"/>
      <c r="M23" s="17"/>
      <c r="N23" s="17"/>
      <c r="O23" s="17">
        <f t="shared" si="0"/>
        <v>1200</v>
      </c>
      <c r="P23" s="22"/>
    </row>
    <row r="24" spans="1:16" ht="22.5" customHeight="1">
      <c r="A24" s="76" t="s">
        <v>43</v>
      </c>
      <c r="B24" s="77"/>
      <c r="C24" s="17"/>
      <c r="D24" s="17"/>
      <c r="E24" s="17">
        <v>1000</v>
      </c>
      <c r="F24" s="17"/>
      <c r="G24" s="17"/>
      <c r="H24" s="17"/>
      <c r="I24" s="17"/>
      <c r="J24" s="17"/>
      <c r="K24" s="17"/>
      <c r="L24" s="17"/>
      <c r="M24" s="17"/>
      <c r="N24" s="17"/>
      <c r="O24" s="17">
        <f t="shared" si="0"/>
        <v>1000</v>
      </c>
      <c r="P24" s="22"/>
    </row>
    <row r="25" spans="1:16" ht="38.25" customHeight="1">
      <c r="A25" s="76" t="s">
        <v>44</v>
      </c>
      <c r="B25" s="77"/>
      <c r="C25" s="17"/>
      <c r="D25" s="17"/>
      <c r="E25" s="17">
        <f>1.22*E3</f>
        <v>4047.4719999999998</v>
      </c>
      <c r="F25" s="17">
        <f t="shared" ref="F25:H25" si="12">1.22*F3</f>
        <v>4047.4719999999998</v>
      </c>
      <c r="G25" s="17">
        <f t="shared" si="12"/>
        <v>4047.4719999999998</v>
      </c>
      <c r="H25" s="17">
        <f t="shared" si="12"/>
        <v>4047.4719999999998</v>
      </c>
      <c r="I25" s="17"/>
      <c r="J25" s="17"/>
      <c r="K25" s="17"/>
      <c r="L25" s="17"/>
      <c r="M25" s="17"/>
      <c r="N25" s="17"/>
      <c r="O25" s="17">
        <f t="shared" si="0"/>
        <v>16189.887999999999</v>
      </c>
      <c r="P25" s="22"/>
    </row>
    <row r="26" spans="1:16" ht="25.5" customHeight="1">
      <c r="A26" s="80" t="s">
        <v>45</v>
      </c>
      <c r="B26" s="81"/>
      <c r="C26" s="17"/>
      <c r="D26" s="17"/>
      <c r="E26" s="17">
        <v>2892</v>
      </c>
      <c r="F26" s="17"/>
      <c r="G26" s="17"/>
      <c r="H26" s="17">
        <v>5600</v>
      </c>
      <c r="I26" s="17"/>
      <c r="J26" s="17"/>
      <c r="K26" s="17"/>
      <c r="L26" s="17"/>
      <c r="M26" s="17"/>
      <c r="N26" s="17"/>
      <c r="O26" s="17">
        <f t="shared" si="0"/>
        <v>8492</v>
      </c>
      <c r="P26" s="22"/>
    </row>
    <row r="27" spans="1:16" ht="25.5" customHeight="1">
      <c r="A27" s="80" t="s">
        <v>46</v>
      </c>
      <c r="B27" s="81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>
        <f t="shared" si="0"/>
        <v>0</v>
      </c>
      <c r="P27" s="22"/>
    </row>
    <row r="28" spans="1:16" ht="25.5" customHeight="1">
      <c r="A28" s="11" t="s">
        <v>47</v>
      </c>
      <c r="B28" s="12"/>
      <c r="C28" s="17"/>
      <c r="D28" s="17"/>
      <c r="E28" s="17">
        <v>2018.75</v>
      </c>
      <c r="F28" s="17">
        <v>13200.62</v>
      </c>
      <c r="G28" s="17">
        <v>10579.64</v>
      </c>
      <c r="H28" s="17">
        <f>1293.62+1089.61</f>
        <v>2383.2299999999996</v>
      </c>
      <c r="I28" s="17"/>
      <c r="J28" s="17"/>
      <c r="K28" s="17"/>
      <c r="L28" s="17"/>
      <c r="M28" s="17"/>
      <c r="N28" s="17"/>
      <c r="O28" s="17">
        <f t="shared" si="0"/>
        <v>28182.240000000002</v>
      </c>
      <c r="P28" s="22"/>
    </row>
    <row r="29" spans="1:16" ht="22.5" customHeight="1">
      <c r="A29" s="66" t="s">
        <v>5</v>
      </c>
      <c r="B29" s="66"/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f t="shared" si="0"/>
        <v>0</v>
      </c>
      <c r="P29" s="22"/>
    </row>
    <row r="30" spans="1:16" s="20" customFormat="1" ht="33" customHeight="1">
      <c r="A30" s="82" t="s">
        <v>29</v>
      </c>
      <c r="B30" s="83"/>
      <c r="C30" s="18">
        <f>C17+C20+C21+C22+C23+C24+C25+C26+C27+C28</f>
        <v>0</v>
      </c>
      <c r="D30" s="18">
        <f t="shared" ref="D30:N30" si="13">D17+D20+D21+D22+D23+D24+D25+D26+D27+D28</f>
        <v>0</v>
      </c>
      <c r="E30" s="18">
        <f t="shared" si="13"/>
        <v>32692.70248</v>
      </c>
      <c r="F30" s="18">
        <f t="shared" si="13"/>
        <v>39185.7598</v>
      </c>
      <c r="G30" s="18">
        <f t="shared" si="13"/>
        <v>36769.799079999997</v>
      </c>
      <c r="H30" s="18">
        <f t="shared" si="13"/>
        <v>34192.193079999997</v>
      </c>
      <c r="I30" s="18">
        <f t="shared" si="13"/>
        <v>0</v>
      </c>
      <c r="J30" s="18">
        <f t="shared" si="13"/>
        <v>0</v>
      </c>
      <c r="K30" s="18">
        <f t="shared" si="13"/>
        <v>0</v>
      </c>
      <c r="L30" s="18">
        <f t="shared" si="13"/>
        <v>0</v>
      </c>
      <c r="M30" s="18">
        <f t="shared" si="13"/>
        <v>0</v>
      </c>
      <c r="N30" s="18">
        <f t="shared" si="13"/>
        <v>0</v>
      </c>
      <c r="O30" s="19">
        <f t="shared" si="0"/>
        <v>142840.45444</v>
      </c>
    </row>
    <row r="31" spans="1:16" s="14" customFormat="1" ht="37.5" customHeight="1">
      <c r="A31" s="84" t="s">
        <v>30</v>
      </c>
      <c r="B31" s="84"/>
      <c r="C31" s="30">
        <f t="shared" ref="C31:N31" si="14">C14-C30</f>
        <v>0</v>
      </c>
      <c r="D31" s="30">
        <f t="shared" si="14"/>
        <v>0</v>
      </c>
      <c r="E31" s="30">
        <f t="shared" si="14"/>
        <v>-27194.38248</v>
      </c>
      <c r="F31" s="30">
        <f t="shared" si="14"/>
        <v>-18653.859799999998</v>
      </c>
      <c r="G31" s="30">
        <f t="shared" si="14"/>
        <v>-7695.4290799999981</v>
      </c>
      <c r="H31" s="30">
        <f t="shared" si="14"/>
        <v>-4334.3230799999983</v>
      </c>
      <c r="I31" s="30">
        <f t="shared" si="14"/>
        <v>0</v>
      </c>
      <c r="J31" s="30">
        <f t="shared" si="14"/>
        <v>0</v>
      </c>
      <c r="K31" s="30">
        <f t="shared" si="14"/>
        <v>0</v>
      </c>
      <c r="L31" s="30">
        <f t="shared" si="14"/>
        <v>0</v>
      </c>
      <c r="M31" s="30">
        <f t="shared" si="14"/>
        <v>0</v>
      </c>
      <c r="N31" s="30">
        <f t="shared" si="14"/>
        <v>0</v>
      </c>
      <c r="O31" s="19">
        <f t="shared" si="0"/>
        <v>-57877.994439999995</v>
      </c>
    </row>
    <row r="32" spans="1:16" ht="23.25" customHeight="1">
      <c r="A32" s="85" t="s">
        <v>19</v>
      </c>
      <c r="B32" s="85"/>
      <c r="C32" s="25"/>
      <c r="D32" s="25"/>
      <c r="E32" s="26">
        <v>4929.96</v>
      </c>
      <c r="F32" s="26">
        <v>4929.96</v>
      </c>
      <c r="G32" s="26">
        <v>4929.96</v>
      </c>
      <c r="H32" s="26">
        <v>4929.96</v>
      </c>
      <c r="I32" s="26"/>
      <c r="J32" s="26"/>
      <c r="K32" s="26"/>
      <c r="L32" s="25"/>
      <c r="M32" s="26"/>
      <c r="N32" s="26"/>
      <c r="O32" s="17"/>
      <c r="P32" s="22"/>
    </row>
    <row r="33" spans="1:16" ht="18.75">
      <c r="A33" s="85" t="s">
        <v>20</v>
      </c>
      <c r="B33" s="85"/>
      <c r="C33" s="25"/>
      <c r="D33" s="25"/>
      <c r="E33" s="25"/>
      <c r="F33" s="25"/>
      <c r="G33" s="25"/>
      <c r="H33" s="25">
        <v>58649</v>
      </c>
      <c r="I33" s="25"/>
      <c r="J33" s="26"/>
      <c r="K33" s="26"/>
      <c r="L33" s="25"/>
      <c r="M33" s="26"/>
      <c r="N33" s="26"/>
      <c r="O33" s="17"/>
      <c r="P33" s="22"/>
    </row>
    <row r="34" spans="1:16" ht="18.75">
      <c r="A34" s="86" t="s">
        <v>60</v>
      </c>
      <c r="B34" s="87"/>
      <c r="C34" s="25"/>
      <c r="D34" s="25"/>
      <c r="E34" s="25">
        <v>5273.72</v>
      </c>
      <c r="F34" s="25">
        <v>4086.88</v>
      </c>
      <c r="G34" s="25">
        <v>4569.46</v>
      </c>
      <c r="H34" s="25">
        <v>4370.3100000000004</v>
      </c>
      <c r="I34" s="25"/>
      <c r="J34" s="26"/>
      <c r="K34" s="26"/>
      <c r="L34" s="25"/>
      <c r="M34" s="26"/>
      <c r="N34" s="26"/>
      <c r="O34" s="17"/>
      <c r="P34" s="22"/>
    </row>
    <row r="35" spans="1:16" s="15" customFormat="1" ht="35.25" customHeight="1">
      <c r="A35" s="91" t="s">
        <v>21</v>
      </c>
      <c r="B35" s="91"/>
      <c r="C35" s="27">
        <f t="shared" ref="C35:K35" si="15">C32-C33</f>
        <v>0</v>
      </c>
      <c r="D35" s="27">
        <v>47406.79</v>
      </c>
      <c r="E35" s="27">
        <f t="shared" si="15"/>
        <v>4929.96</v>
      </c>
      <c r="F35" s="27">
        <v>56767.39</v>
      </c>
      <c r="G35" s="27">
        <v>61336.85</v>
      </c>
      <c r="H35" s="27">
        <v>7058.16</v>
      </c>
      <c r="I35" s="27">
        <f t="shared" si="15"/>
        <v>0</v>
      </c>
      <c r="J35" s="27">
        <f t="shared" si="15"/>
        <v>0</v>
      </c>
      <c r="K35" s="27">
        <f t="shared" si="15"/>
        <v>0</v>
      </c>
      <c r="L35" s="27">
        <f>L32-L33</f>
        <v>0</v>
      </c>
      <c r="M35" s="27">
        <f>M32-M33</f>
        <v>0</v>
      </c>
      <c r="N35" s="27">
        <v>4</v>
      </c>
      <c r="O35" s="17"/>
      <c r="P35" s="28"/>
    </row>
    <row r="39" spans="1:16" ht="18.75">
      <c r="A39" s="57" t="s">
        <v>48</v>
      </c>
      <c r="B39" s="57"/>
      <c r="C39" s="57"/>
      <c r="D39" s="57"/>
    </row>
    <row r="40" spans="1:16" ht="56.25">
      <c r="A40" s="78" t="s">
        <v>51</v>
      </c>
      <c r="B40" s="79"/>
      <c r="C40" s="35" t="s">
        <v>52</v>
      </c>
      <c r="D40" s="36" t="s">
        <v>53</v>
      </c>
      <c r="E40" s="37" t="s">
        <v>54</v>
      </c>
      <c r="F40" s="38" t="s">
        <v>55</v>
      </c>
    </row>
    <row r="41" spans="1:16" ht="18.75">
      <c r="A41" s="53" t="s">
        <v>64</v>
      </c>
      <c r="B41" s="53"/>
      <c r="C41" s="10" t="s">
        <v>50</v>
      </c>
      <c r="D41" s="39"/>
      <c r="E41" s="34"/>
      <c r="F41" s="40">
        <v>161.30000000000001</v>
      </c>
    </row>
    <row r="42" spans="1:16" ht="28.5">
      <c r="A42" s="53" t="s">
        <v>65</v>
      </c>
      <c r="B42" s="53"/>
      <c r="C42" s="10" t="s">
        <v>50</v>
      </c>
      <c r="D42" s="39"/>
      <c r="E42" s="34"/>
      <c r="F42" s="40">
        <v>1205.45</v>
      </c>
      <c r="I42" s="42" t="s">
        <v>49</v>
      </c>
      <c r="J42" s="43"/>
      <c r="K42" s="43"/>
      <c r="L42" s="43"/>
      <c r="M42" s="44"/>
      <c r="N42" s="45"/>
    </row>
    <row r="43" spans="1:16" ht="23.25">
      <c r="A43" s="55" t="s">
        <v>66</v>
      </c>
      <c r="B43" s="56"/>
      <c r="C43" s="10" t="s">
        <v>50</v>
      </c>
      <c r="D43" s="39"/>
      <c r="E43" s="34"/>
      <c r="F43" s="40">
        <v>250</v>
      </c>
      <c r="I43" s="88" t="s">
        <v>68</v>
      </c>
      <c r="J43" s="89"/>
      <c r="K43" s="89"/>
      <c r="L43" s="89"/>
      <c r="M43" s="90"/>
      <c r="N43" s="46">
        <f>O31</f>
        <v>-57877.994439999995</v>
      </c>
    </row>
    <row r="44" spans="1:16" ht="23.25">
      <c r="A44" s="55" t="s">
        <v>67</v>
      </c>
      <c r="B44" s="56"/>
      <c r="C44" s="10" t="s">
        <v>50</v>
      </c>
      <c r="D44" s="39"/>
      <c r="E44" s="34"/>
      <c r="F44" s="40">
        <v>402</v>
      </c>
      <c r="I44" s="88" t="s">
        <v>69</v>
      </c>
      <c r="J44" s="89"/>
      <c r="K44" s="89"/>
      <c r="L44" s="89"/>
      <c r="M44" s="90"/>
      <c r="N44" s="46">
        <f>H35</f>
        <v>7058.16</v>
      </c>
    </row>
    <row r="45" spans="1:16" ht="36" customHeight="1">
      <c r="A45" s="52" t="s">
        <v>57</v>
      </c>
      <c r="B45" s="53"/>
      <c r="C45" s="10" t="s">
        <v>50</v>
      </c>
      <c r="D45" s="39">
        <v>723</v>
      </c>
      <c r="E45" s="34">
        <v>4</v>
      </c>
      <c r="F45" s="40">
        <v>2892</v>
      </c>
      <c r="G45" s="41">
        <f>F41+F42+F43+F44+F45</f>
        <v>4910.75</v>
      </c>
      <c r="I45" s="49"/>
      <c r="J45" s="49"/>
      <c r="K45" s="49"/>
      <c r="L45" s="49"/>
      <c r="M45" s="49"/>
      <c r="N45" s="13"/>
    </row>
    <row r="46" spans="1:16" ht="18.75">
      <c r="A46" s="53" t="s">
        <v>61</v>
      </c>
      <c r="B46" s="53"/>
      <c r="C46" s="10" t="s">
        <v>31</v>
      </c>
      <c r="D46" s="39"/>
      <c r="E46" s="34"/>
      <c r="F46" s="40">
        <v>9794.5</v>
      </c>
      <c r="G46" s="41"/>
      <c r="I46" s="48"/>
      <c r="J46" s="48"/>
      <c r="K46" s="48"/>
      <c r="L46" s="48"/>
      <c r="M46" s="48"/>
    </row>
    <row r="47" spans="1:16" ht="18.75">
      <c r="A47" s="53" t="s">
        <v>62</v>
      </c>
      <c r="B47" s="53"/>
      <c r="C47" s="10" t="s">
        <v>31</v>
      </c>
      <c r="D47" s="39"/>
      <c r="E47" s="34"/>
      <c r="F47" s="40">
        <v>2694.1</v>
      </c>
      <c r="G47" s="41"/>
    </row>
    <row r="48" spans="1:16" ht="38.25" customHeight="1">
      <c r="A48" s="52" t="s">
        <v>63</v>
      </c>
      <c r="B48" s="53"/>
      <c r="C48" s="10" t="s">
        <v>31</v>
      </c>
      <c r="D48" s="39"/>
      <c r="E48" s="34"/>
      <c r="F48" s="40">
        <v>712.02</v>
      </c>
      <c r="G48" s="41">
        <f>F46+F47+F48</f>
        <v>13200.62</v>
      </c>
    </row>
    <row r="49" spans="1:15" ht="18.75">
      <c r="A49" s="53" t="s">
        <v>70</v>
      </c>
      <c r="B49" s="53"/>
      <c r="C49" s="10" t="s">
        <v>33</v>
      </c>
      <c r="D49" s="32"/>
      <c r="E49" s="34"/>
      <c r="F49" s="40">
        <v>1468.47</v>
      </c>
    </row>
    <row r="50" spans="1:15" ht="18.75">
      <c r="A50" s="53" t="s">
        <v>71</v>
      </c>
      <c r="B50" s="53"/>
      <c r="C50" s="10" t="s">
        <v>33</v>
      </c>
      <c r="D50" s="32"/>
      <c r="E50" s="34"/>
      <c r="F50" s="40">
        <v>8905.16</v>
      </c>
    </row>
    <row r="51" spans="1:15" ht="22.5" customHeight="1">
      <c r="A51" s="52" t="s">
        <v>72</v>
      </c>
      <c r="B51" s="53"/>
      <c r="C51" s="10" t="s">
        <v>33</v>
      </c>
      <c r="D51" s="32"/>
      <c r="E51" s="34"/>
      <c r="F51" s="40">
        <v>206</v>
      </c>
      <c r="G51" s="47">
        <f>F49+F50+F51</f>
        <v>10579.63</v>
      </c>
    </row>
    <row r="52" spans="1:15" ht="39" customHeight="1">
      <c r="A52" s="52" t="s">
        <v>73</v>
      </c>
      <c r="B52" s="53"/>
      <c r="C52" s="10" t="s">
        <v>32</v>
      </c>
      <c r="D52" s="32"/>
      <c r="E52" s="34"/>
      <c r="F52" s="40">
        <v>1293.6199999999999</v>
      </c>
    </row>
    <row r="53" spans="1:15" ht="18.75">
      <c r="A53" s="53" t="s">
        <v>74</v>
      </c>
      <c r="B53" s="53"/>
      <c r="C53" s="10" t="s">
        <v>32</v>
      </c>
      <c r="D53" s="32"/>
      <c r="E53" s="34"/>
      <c r="F53" s="40">
        <v>1089.6099999999999</v>
      </c>
    </row>
    <row r="54" spans="1:15" ht="18.75">
      <c r="A54" s="53" t="s">
        <v>75</v>
      </c>
      <c r="B54" s="53"/>
      <c r="C54" s="10" t="s">
        <v>32</v>
      </c>
      <c r="D54" s="32"/>
      <c r="E54" s="34"/>
      <c r="F54" s="40">
        <v>5600</v>
      </c>
      <c r="G54" s="41">
        <f>F52+F53+F54</f>
        <v>7983.23</v>
      </c>
    </row>
    <row r="55" spans="1:15" ht="18.75">
      <c r="A55" s="55"/>
      <c r="B55" s="56"/>
      <c r="C55" s="10"/>
      <c r="D55" s="32"/>
      <c r="E55" s="34"/>
      <c r="F55" s="40">
        <f t="shared" ref="F55" si="16">D55+E55</f>
        <v>0</v>
      </c>
    </row>
    <row r="56" spans="1:15" ht="22.5">
      <c r="A56" s="54" t="s">
        <v>56</v>
      </c>
      <c r="B56" s="54"/>
      <c r="C56" s="10"/>
      <c r="D56" s="32">
        <f>SUM(D41:D55)</f>
        <v>723</v>
      </c>
      <c r="E56" s="32">
        <f t="shared" ref="E56:F56" si="17">SUM(E41:E55)</f>
        <v>4</v>
      </c>
      <c r="F56" s="32">
        <f t="shared" si="17"/>
        <v>36674.229999999996</v>
      </c>
    </row>
    <row r="57" spans="1:15" ht="18.75">
      <c r="A57" s="51"/>
      <c r="B57" s="51"/>
      <c r="C57" s="7"/>
      <c r="D57" s="7"/>
      <c r="E57" s="33"/>
      <c r="F57" s="33"/>
    </row>
    <row r="58" spans="1:15" ht="18.75">
      <c r="A58" s="51"/>
      <c r="B58" s="51"/>
      <c r="C58" s="7"/>
      <c r="D58" s="7"/>
    </row>
    <row r="59" spans="1:15" ht="18.75">
      <c r="A59" s="51" t="s">
        <v>58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18.75">
      <c r="A60" s="51"/>
      <c r="B60" s="51"/>
      <c r="C60" s="7"/>
      <c r="D60" s="7"/>
    </row>
    <row r="61" spans="1:15" ht="18.75">
      <c r="A61" s="51"/>
      <c r="B61" s="51"/>
      <c r="C61" s="7"/>
      <c r="D61" s="7"/>
    </row>
    <row r="62" spans="1:15" ht="18.75">
      <c r="A62" s="51"/>
      <c r="B62" s="51"/>
      <c r="C62" s="7"/>
      <c r="D62" s="7"/>
    </row>
    <row r="63" spans="1:15">
      <c r="A63" s="50"/>
      <c r="B63" s="50"/>
      <c r="C63" s="8"/>
      <c r="D63" s="8"/>
    </row>
    <row r="64" spans="1:15">
      <c r="A64" s="50"/>
      <c r="B64" s="50"/>
      <c r="C64" s="8"/>
      <c r="D64" s="8"/>
    </row>
    <row r="65" spans="1:4">
      <c r="A65" s="9"/>
      <c r="B65" s="8"/>
      <c r="C65" s="8"/>
      <c r="D65" s="8"/>
    </row>
    <row r="66" spans="1:4">
      <c r="A66" s="9"/>
      <c r="B66" s="8"/>
      <c r="C66" s="8"/>
      <c r="D66" s="8"/>
    </row>
    <row r="67" spans="1:4">
      <c r="A67" s="8"/>
      <c r="B67" s="8"/>
      <c r="C67" s="8"/>
      <c r="D67" s="8"/>
    </row>
  </sheetData>
  <mergeCells count="60">
    <mergeCell ref="A34:B34"/>
    <mergeCell ref="A43:B43"/>
    <mergeCell ref="A44:B44"/>
    <mergeCell ref="I43:M43"/>
    <mergeCell ref="I44:M44"/>
    <mergeCell ref="A35:B35"/>
    <mergeCell ref="A59:O59"/>
    <mergeCell ref="A5:B5"/>
    <mergeCell ref="A19:B19"/>
    <mergeCell ref="A21:B21"/>
    <mergeCell ref="A25:B25"/>
    <mergeCell ref="A40:B40"/>
    <mergeCell ref="A17:B17"/>
    <mergeCell ref="A22:B22"/>
    <mergeCell ref="A20:B20"/>
    <mergeCell ref="A26:B26"/>
    <mergeCell ref="A27:B27"/>
    <mergeCell ref="A24:B24"/>
    <mergeCell ref="A30:B30"/>
    <mergeCell ref="A31:B31"/>
    <mergeCell ref="A32:B32"/>
    <mergeCell ref="A33:B33"/>
    <mergeCell ref="A7:A9"/>
    <mergeCell ref="O1:O2"/>
    <mergeCell ref="C2:N2"/>
    <mergeCell ref="A6:B6"/>
    <mergeCell ref="A1:B1"/>
    <mergeCell ref="A2:B2"/>
    <mergeCell ref="A3:B3"/>
    <mergeCell ref="A4:B4"/>
    <mergeCell ref="A13:A15"/>
    <mergeCell ref="A10:A12"/>
    <mergeCell ref="A23:B23"/>
    <mergeCell ref="A29:B29"/>
    <mergeCell ref="A18:B18"/>
    <mergeCell ref="A16:B16"/>
    <mergeCell ref="A49:B49"/>
    <mergeCell ref="A50:B50"/>
    <mergeCell ref="A51:B51"/>
    <mergeCell ref="A39:D39"/>
    <mergeCell ref="A41:B41"/>
    <mergeCell ref="A42:B42"/>
    <mergeCell ref="A45:B45"/>
    <mergeCell ref="A46:B46"/>
    <mergeCell ref="I46:M46"/>
    <mergeCell ref="I45:M45"/>
    <mergeCell ref="A63:B63"/>
    <mergeCell ref="A64:B64"/>
    <mergeCell ref="A58:B58"/>
    <mergeCell ref="A60:B60"/>
    <mergeCell ref="A61:B61"/>
    <mergeCell ref="A62:B62"/>
    <mergeCell ref="A52:B52"/>
    <mergeCell ref="A53:B53"/>
    <mergeCell ref="A54:B54"/>
    <mergeCell ref="A56:B56"/>
    <mergeCell ref="A57:B57"/>
    <mergeCell ref="A47:B47"/>
    <mergeCell ref="A48:B48"/>
    <mergeCell ref="A55:B5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2" manualBreakCount="2">
    <brk id="38" max="14" man="1"/>
    <brk id="60" max="14" man="1"/>
  </rowBreaks>
  <legacyDrawing r:id="rId2"/>
  <webPublishItems count="1">
    <webPublishItem id="14653" divId="Лицевой счет ул. 40 ЛЕТ ОКТЯБРЯ, д. 1_14653" sourceType="sheet" destinationFile="H:\ГЛ.Инженер\ЖИЛФОНД пгт ШЕРЕГЕШ\БД домов\40 лет октября 1\2010год\Лицевой счет ул. 40 ЛЕТ ОКТЯБРЯ, д. 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Gorbunov</dc:creator>
  <cp:lastModifiedBy>admin</cp:lastModifiedBy>
  <cp:lastPrinted>2014-04-13T08:19:45Z</cp:lastPrinted>
  <dcterms:created xsi:type="dcterms:W3CDTF">2010-11-14T08:15:18Z</dcterms:created>
  <dcterms:modified xsi:type="dcterms:W3CDTF">2014-07-24T04:14:35Z</dcterms:modified>
</cp:coreProperties>
</file>